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Robert\SK Herd\"/>
    </mc:Choice>
  </mc:AlternateContent>
  <bookViews>
    <workbookView xWindow="0" yWindow="0" windowWidth="25200" windowHeight="1185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D6" i="2" l="1"/>
  <c r="E8" i="2"/>
  <c r="O85" i="2"/>
  <c r="O84" i="2"/>
  <c r="O83" i="2"/>
  <c r="C74" i="2"/>
  <c r="C79" i="2"/>
  <c r="O73" i="2"/>
  <c r="O35" i="2"/>
  <c r="O44" i="2"/>
  <c r="D44" i="2"/>
  <c r="E44" i="2"/>
  <c r="F44" i="2"/>
  <c r="G44" i="2"/>
  <c r="H44" i="2"/>
  <c r="I44" i="2"/>
  <c r="J44" i="2"/>
  <c r="K44" i="2"/>
  <c r="L44" i="2"/>
  <c r="M44" i="2"/>
  <c r="N44" i="2"/>
  <c r="C44" i="2"/>
  <c r="C73" i="2"/>
  <c r="C26" i="2"/>
  <c r="C35" i="2"/>
  <c r="O82" i="2" l="1"/>
  <c r="O76" i="2" l="1"/>
  <c r="D15" i="2"/>
  <c r="E15" i="2"/>
  <c r="F15" i="2"/>
  <c r="G15" i="2"/>
  <c r="H15" i="2"/>
  <c r="I15" i="2"/>
  <c r="J15" i="2"/>
  <c r="K15" i="2"/>
  <c r="L15" i="2"/>
  <c r="M15" i="2"/>
  <c r="N15" i="2"/>
  <c r="C15" i="2"/>
  <c r="O22" i="2"/>
  <c r="O21" i="2"/>
  <c r="L26" i="2"/>
  <c r="O30" i="2"/>
  <c r="K49" i="2"/>
  <c r="E53" i="2"/>
  <c r="F46" i="2"/>
  <c r="J31" i="2"/>
  <c r="O15" i="2" l="1"/>
  <c r="O78" i="2"/>
  <c r="O77" i="2"/>
  <c r="O75" i="2"/>
  <c r="N82" i="2" l="1"/>
  <c r="M82" i="2"/>
  <c r="L82" i="2"/>
  <c r="K82" i="2"/>
  <c r="J82" i="2"/>
  <c r="I82" i="2"/>
  <c r="H82" i="2"/>
  <c r="G82" i="2"/>
  <c r="F82" i="2"/>
  <c r="E82" i="2"/>
  <c r="D82" i="2"/>
  <c r="C82" i="2"/>
  <c r="C25" i="2"/>
  <c r="O69" i="2"/>
  <c r="O70" i="2"/>
  <c r="N73" i="2"/>
  <c r="O63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4" i="2"/>
  <c r="O65" i="2"/>
  <c r="O66" i="2"/>
  <c r="O67" i="2"/>
  <c r="O68" i="2"/>
  <c r="O71" i="2"/>
  <c r="O72" i="2"/>
  <c r="O45" i="2"/>
  <c r="D35" i="2"/>
  <c r="E35" i="2"/>
  <c r="F35" i="2"/>
  <c r="G35" i="2"/>
  <c r="H35" i="2"/>
  <c r="I35" i="2"/>
  <c r="J35" i="2"/>
  <c r="K35" i="2"/>
  <c r="L35" i="2"/>
  <c r="M35" i="2"/>
  <c r="N35" i="2"/>
  <c r="O27" i="2"/>
  <c r="D26" i="2"/>
  <c r="E26" i="2"/>
  <c r="F26" i="2"/>
  <c r="G26" i="2"/>
  <c r="H26" i="2"/>
  <c r="I26" i="2"/>
  <c r="J26" i="2"/>
  <c r="K26" i="2"/>
  <c r="M26" i="2"/>
  <c r="N26" i="2"/>
  <c r="O16" i="2"/>
  <c r="H6" i="2"/>
  <c r="M6" i="2"/>
  <c r="N6" i="2"/>
  <c r="O11" i="2"/>
  <c r="M73" i="2" l="1"/>
  <c r="L73" i="2"/>
  <c r="K73" i="2"/>
  <c r="J73" i="2"/>
  <c r="I73" i="2"/>
  <c r="H73" i="2"/>
  <c r="G73" i="2"/>
  <c r="F73" i="2"/>
  <c r="O26" i="2"/>
  <c r="E73" i="2"/>
  <c r="D73" i="2"/>
  <c r="O7" i="2" l="1"/>
  <c r="O18" i="2" l="1"/>
  <c r="N25" i="2"/>
  <c r="N74" i="2" s="1"/>
  <c r="O19" i="2"/>
  <c r="O20" i="2"/>
  <c r="O23" i="2"/>
  <c r="O24" i="2"/>
  <c r="O17" i="2"/>
  <c r="K6" i="2"/>
  <c r="K25" i="2" s="1"/>
  <c r="K74" i="2" s="1"/>
  <c r="D25" i="2"/>
  <c r="D74" i="2" s="1"/>
  <c r="O37" i="2"/>
  <c r="O38" i="2"/>
  <c r="O39" i="2"/>
  <c r="O40" i="2"/>
  <c r="O41" i="2"/>
  <c r="O42" i="2"/>
  <c r="O43" i="2"/>
  <c r="O36" i="2"/>
  <c r="O29" i="2"/>
  <c r="O31" i="2"/>
  <c r="O32" i="2"/>
  <c r="O33" i="2"/>
  <c r="O34" i="2"/>
  <c r="O28" i="2"/>
  <c r="E6" i="2"/>
  <c r="F6" i="2"/>
  <c r="F25" i="2" s="1"/>
  <c r="F74" i="2" s="1"/>
  <c r="G6" i="2"/>
  <c r="G25" i="2" s="1"/>
  <c r="G74" i="2" s="1"/>
  <c r="I6" i="2"/>
  <c r="I25" i="2" s="1"/>
  <c r="I74" i="2" s="1"/>
  <c r="J6" i="2"/>
  <c r="J25" i="2" s="1"/>
  <c r="J74" i="2" s="1"/>
  <c r="L6" i="2"/>
  <c r="L25" i="2" s="1"/>
  <c r="L74" i="2" s="1"/>
  <c r="M25" i="2"/>
  <c r="M74" i="2" s="1"/>
  <c r="C6" i="2"/>
  <c r="O12" i="2"/>
  <c r="O6" i="2" l="1"/>
  <c r="O25" i="2" s="1"/>
  <c r="E25" i="2"/>
  <c r="E74" i="2" s="1"/>
  <c r="H25" i="2"/>
  <c r="H74" i="2" s="1"/>
  <c r="O8" i="2"/>
  <c r="O9" i="2"/>
  <c r="O10" i="2"/>
  <c r="O13" i="2"/>
  <c r="O14" i="2"/>
  <c r="O74" i="2" l="1"/>
  <c r="O80" i="2" s="1"/>
  <c r="O87" i="2" s="1"/>
</calcChain>
</file>

<file path=xl/sharedStrings.xml><?xml version="1.0" encoding="utf-8"?>
<sst xmlns="http://schemas.openxmlformats.org/spreadsheetml/2006/main" count="161" uniqueCount="161">
  <si>
    <t>Sportsklubben Herd</t>
  </si>
  <si>
    <t xml:space="preserve">2024 </t>
  </si>
  <si>
    <t>Kontonr.</t>
  </si>
  <si>
    <t>Konto</t>
  </si>
  <si>
    <t>feb 2024</t>
  </si>
  <si>
    <t>mar 2024</t>
  </si>
  <si>
    <t>apr 2024</t>
  </si>
  <si>
    <t>mai 2024</t>
  </si>
  <si>
    <t>jun 2024</t>
  </si>
  <si>
    <t>jul 2024</t>
  </si>
  <si>
    <t>aug 2024</t>
  </si>
  <si>
    <t>sep 2024</t>
  </si>
  <si>
    <t>okt 2024</t>
  </si>
  <si>
    <t>nov 2024</t>
  </si>
  <si>
    <t>des 2024</t>
  </si>
  <si>
    <t>Sum</t>
  </si>
  <si>
    <t>Salgsinntekt</t>
  </si>
  <si>
    <t>3010</t>
  </si>
  <si>
    <t>Treningsavgift</t>
  </si>
  <si>
    <t>3015</t>
  </si>
  <si>
    <t>Medlemskontingent</t>
  </si>
  <si>
    <t>3020</t>
  </si>
  <si>
    <t>Egenandeler</t>
  </si>
  <si>
    <t>3410</t>
  </si>
  <si>
    <t>Utleie av Herdtun</t>
  </si>
  <si>
    <t>3540</t>
  </si>
  <si>
    <t>Kiosksalg, inngangsbilletter</t>
  </si>
  <si>
    <t>Annen driftsinntekt</t>
  </si>
  <si>
    <t>3612</t>
  </si>
  <si>
    <t>Grasrotandel</t>
  </si>
  <si>
    <t>3615</t>
  </si>
  <si>
    <t>Max Bingo</t>
  </si>
  <si>
    <t>3710</t>
  </si>
  <si>
    <t>Sponsor, gave</t>
  </si>
  <si>
    <t>3711</t>
  </si>
  <si>
    <t>Sponsorinntekter, pliktig</t>
  </si>
  <si>
    <t>Sum driftsinntekter</t>
  </si>
  <si>
    <t>Varekostnad</t>
  </si>
  <si>
    <t>4010</t>
  </si>
  <si>
    <t>Påmeldingsavgift cuper</t>
  </si>
  <si>
    <t>4110</t>
  </si>
  <si>
    <t>Dommerutgifter</t>
  </si>
  <si>
    <t>4212</t>
  </si>
  <si>
    <t>Trenerhonorar, fakturert ikke aga</t>
  </si>
  <si>
    <t>4410</t>
  </si>
  <si>
    <t>Reiseutgifter</t>
  </si>
  <si>
    <t>4420</t>
  </si>
  <si>
    <t>Kamputgifter, drikke, frukt, mat ol</t>
  </si>
  <si>
    <t>4430</t>
  </si>
  <si>
    <t>Utstyr</t>
  </si>
  <si>
    <t>4440</t>
  </si>
  <si>
    <t>Utgifter vedr. skadebehandling av spillere</t>
  </si>
  <si>
    <t>Lønnskostnad</t>
  </si>
  <si>
    <t>5000</t>
  </si>
  <si>
    <t>Lønn til ansatte</t>
  </si>
  <si>
    <t>5092</t>
  </si>
  <si>
    <t>Feriepenger</t>
  </si>
  <si>
    <t>5093</t>
  </si>
  <si>
    <t>Feriepenger over 60 år</t>
  </si>
  <si>
    <t>5110</t>
  </si>
  <si>
    <t>Lønn under oppgaveplikt</t>
  </si>
  <si>
    <t>5400</t>
  </si>
  <si>
    <t>Arbeidsgiveravgift</t>
  </si>
  <si>
    <t>5405</t>
  </si>
  <si>
    <t>Arb.giv.avg av pål. feriepenger</t>
  </si>
  <si>
    <t>5420</t>
  </si>
  <si>
    <t>Innberetningspliktig pensjonskostnad</t>
  </si>
  <si>
    <t>5953</t>
  </si>
  <si>
    <t>Motkonto Innberetning OTP/AFP</t>
  </si>
  <si>
    <t>Annen driftskostnad</t>
  </si>
  <si>
    <t>6340</t>
  </si>
  <si>
    <t>Lys, varme</t>
  </si>
  <si>
    <t>6345</t>
  </si>
  <si>
    <t>Fjernvarme</t>
  </si>
  <si>
    <t>6360</t>
  </si>
  <si>
    <t>Renhold</t>
  </si>
  <si>
    <t>6400</t>
  </si>
  <si>
    <t>Leie bil</t>
  </si>
  <si>
    <t>6420</t>
  </si>
  <si>
    <t>Leie datasystemer</t>
  </si>
  <si>
    <t>6550</t>
  </si>
  <si>
    <t>Driftsmateriale</t>
  </si>
  <si>
    <t>6600</t>
  </si>
  <si>
    <t>Vedlikehold Herdtun</t>
  </si>
  <si>
    <t>6620</t>
  </si>
  <si>
    <t>Vedlikehold baner/anlegg</t>
  </si>
  <si>
    <t>6700</t>
  </si>
  <si>
    <t>Revisjons- og regnskapshonorar</t>
  </si>
  <si>
    <t>6710</t>
  </si>
  <si>
    <t>Regnskapshonorar</t>
  </si>
  <si>
    <t>6790</t>
  </si>
  <si>
    <t>Annen fremmed tjeneste</t>
  </si>
  <si>
    <t>6800</t>
  </si>
  <si>
    <t>Kontorrekvisita</t>
  </si>
  <si>
    <t>6907</t>
  </si>
  <si>
    <t>Internett</t>
  </si>
  <si>
    <t>7000</t>
  </si>
  <si>
    <t>Drivstoff</t>
  </si>
  <si>
    <t>7020</t>
  </si>
  <si>
    <t>Vedlikehold</t>
  </si>
  <si>
    <t>7022</t>
  </si>
  <si>
    <t>Traktor diesel og vedlikehold</t>
  </si>
  <si>
    <t>7040</t>
  </si>
  <si>
    <t>Forsikring</t>
  </si>
  <si>
    <t>7110</t>
  </si>
  <si>
    <t>Kretskontingent/påmelding av lag SFK</t>
  </si>
  <si>
    <t>7112</t>
  </si>
  <si>
    <t>NFF gebyr overganger spillere</t>
  </si>
  <si>
    <t>7500</t>
  </si>
  <si>
    <t>Forsikringspremie</t>
  </si>
  <si>
    <t>7540</t>
  </si>
  <si>
    <t>Utgifter ved kiosksalg</t>
  </si>
  <si>
    <t>7620</t>
  </si>
  <si>
    <t>Sosiale kostnader lag</t>
  </si>
  <si>
    <t>7770</t>
  </si>
  <si>
    <t>Bank og kortgebyrer</t>
  </si>
  <si>
    <t>7772</t>
  </si>
  <si>
    <t>Gebyr betalingsløsninger</t>
  </si>
  <si>
    <t>7790</t>
  </si>
  <si>
    <t>Diverse utgifter</t>
  </si>
  <si>
    <t>Sum driftskostnader</t>
  </si>
  <si>
    <t>Driftsresultat</t>
  </si>
  <si>
    <t>Annen finanskostnad</t>
  </si>
  <si>
    <t>8152</t>
  </si>
  <si>
    <t>Renter leverandører</t>
  </si>
  <si>
    <t>8155</t>
  </si>
  <si>
    <t>Rente kassakreditt</t>
  </si>
  <si>
    <t>Netto finansposter</t>
  </si>
  <si>
    <t>Resultat før skatt</t>
  </si>
  <si>
    <t>Ordinært resultat</t>
  </si>
  <si>
    <t>jan 2024 (faktiske tall)</t>
  </si>
  <si>
    <t>Budsjett 2024</t>
  </si>
  <si>
    <t>3110</t>
  </si>
  <si>
    <t>Spillersalg</t>
  </si>
  <si>
    <t>3621</t>
  </si>
  <si>
    <t>Sparebank 1 Herd cup</t>
  </si>
  <si>
    <t>3622</t>
  </si>
  <si>
    <t>Akademi/Satelitt/Fotballskole</t>
  </si>
  <si>
    <t>3234</t>
  </si>
  <si>
    <t>LAM Midler</t>
  </si>
  <si>
    <t>6610</t>
  </si>
  <si>
    <t>Vedlikehold Herdhallen</t>
  </si>
  <si>
    <t>3614</t>
  </si>
  <si>
    <t>MVA Kompensasjon</t>
  </si>
  <si>
    <t>3200</t>
  </si>
  <si>
    <t>Salgsinntekt, utenfor avg.området</t>
  </si>
  <si>
    <t>Reisestøtte</t>
  </si>
  <si>
    <t>3611</t>
  </si>
  <si>
    <t>3702</t>
  </si>
  <si>
    <t>Diverse gaver</t>
  </si>
  <si>
    <t>7100</t>
  </si>
  <si>
    <t>7622</t>
  </si>
  <si>
    <t>Akademi/fotballskole/SMN Herd cup</t>
  </si>
  <si>
    <t>Andre kostnader - avdrag</t>
  </si>
  <si>
    <t>Lånerenter</t>
  </si>
  <si>
    <t>Renter og avdrag</t>
  </si>
  <si>
    <t>Resultat</t>
  </si>
  <si>
    <t>Avskrivninger (Utstyr)</t>
  </si>
  <si>
    <t>Trenerkompetanse / Kurs</t>
  </si>
  <si>
    <t>Kjøregodtgjørelse etter kjørelister</t>
  </si>
  <si>
    <t>4310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</si>
</sst>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 applyBorder="0"/>
  </cellStyleXfs>
  <cellXfs count="25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4" fillId="0" borderId="0" xfId="0" applyNumberFormat="1" applyFont="1" applyFill="1" applyAlignment="1" applyProtection="1"/>
    <xf numFmtId="49" fontId="4" fillId="0" borderId="0" xfId="0" applyNumberFormat="1" applyFont="1" applyFill="1" applyAlignment="1" applyProtection="1">
      <alignment vertical="top"/>
    </xf>
    <xf numFmtId="4" fontId="4" fillId="0" borderId="0" xfId="0" applyNumberFormat="1" applyFont="1" applyFill="1" applyAlignment="1" applyProtection="1">
      <alignment vertical="top"/>
    </xf>
    <xf numFmtId="49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vertical="top"/>
    </xf>
    <xf numFmtId="49" fontId="4" fillId="0" borderId="1" xfId="0" applyNumberFormat="1" applyFont="1" applyFill="1" applyBorder="1" applyAlignment="1" applyProtection="1">
      <alignment vertical="top"/>
    </xf>
    <xf numFmtId="4" fontId="4" fillId="0" borderId="1" xfId="0" applyNumberFormat="1" applyFont="1" applyFill="1" applyBorder="1" applyAlignment="1" applyProtection="1">
      <alignment vertical="top"/>
    </xf>
    <xf numFmtId="4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49" fontId="0" fillId="0" borderId="0" xfId="0" applyNumberFormat="1" applyFont="1" applyFill="1" applyAlignment="1" applyProtection="1">
      <alignment vertical="top"/>
    </xf>
    <xf numFmtId="4" fontId="0" fillId="0" borderId="0" xfId="0" applyNumberFormat="1" applyFont="1" applyFill="1" applyAlignment="1" applyProtection="1">
      <alignment vertical="top"/>
    </xf>
    <xf numFmtId="4" fontId="4" fillId="0" borderId="2" xfId="0" applyNumberFormat="1" applyFont="1" applyFill="1" applyBorder="1" applyAlignment="1" applyProtection="1">
      <alignment vertical="top"/>
    </xf>
    <xf numFmtId="0" fontId="5" fillId="0" borderId="3" xfId="0" applyFont="1" applyBorder="1" applyAlignment="1">
      <alignment vertical="top" wrapText="1"/>
    </xf>
    <xf numFmtId="49" fontId="4" fillId="0" borderId="0" xfId="0" applyNumberFormat="1" applyFont="1" applyFill="1" applyBorder="1" applyAlignment="1" applyProtection="1">
      <alignment vertical="top"/>
    </xf>
    <xf numFmtId="4" fontId="4" fillId="0" borderId="0" xfId="0" applyNumberFormat="1" applyFont="1" applyFill="1" applyBorder="1" applyAlignment="1" applyProtection="1">
      <alignment vertical="top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4" fontId="4" fillId="0" borderId="4" xfId="0" applyNumberFormat="1" applyFont="1" applyFill="1" applyBorder="1" applyAlignment="1" applyProtection="1">
      <alignment vertical="top"/>
    </xf>
    <xf numFmtId="4" fontId="0" fillId="0" borderId="5" xfId="0" applyNumberFormat="1" applyFill="1" applyBorder="1" applyAlignment="1" applyProtection="1"/>
    <xf numFmtId="0" fontId="1" fillId="0" borderId="0" xfId="0" applyNumberFormat="1" applyFont="1" applyFill="1" applyAlignment="1" applyProtection="1"/>
    <xf numFmtId="0" fontId="0" fillId="0" borderId="0" xfId="0" applyNumberFormat="1" applyFill="1" applyAlignment="1" applyProtection="1"/>
    <xf numFmtId="0" fontId="3" fillId="0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abSelected="1" zoomScale="110" zoomScaleNormal="110" workbookViewId="0">
      <pane ySplit="5" topLeftCell="A6" activePane="bottomLeft" state="frozenSplit"/>
      <selection pane="bottomLeft" sqref="A1:J1"/>
    </sheetView>
  </sheetViews>
  <sheetFormatPr baseColWidth="10" defaultColWidth="9.140625" defaultRowHeight="15" x14ac:dyDescent="0.25"/>
  <cols>
    <col min="1" max="1" width="22.28515625" customWidth="1"/>
    <col min="2" max="2" width="38.140625" customWidth="1"/>
    <col min="3" max="3" width="20.42578125" bestFit="1" customWidth="1"/>
    <col min="4" max="4" width="11.42578125" bestFit="1" customWidth="1"/>
    <col min="5" max="14" width="11.28515625" customWidth="1"/>
    <col min="15" max="15" width="12" customWidth="1"/>
  </cols>
  <sheetData>
    <row r="1" spans="1:16" ht="27" customHeight="1" x14ac:dyDescent="0.4">
      <c r="A1" s="22" t="s">
        <v>131</v>
      </c>
      <c r="B1" s="23"/>
      <c r="C1" s="23"/>
      <c r="D1" s="23"/>
      <c r="E1" s="23"/>
      <c r="F1" s="23"/>
      <c r="G1" s="23"/>
      <c r="H1" s="23"/>
      <c r="I1" s="23"/>
      <c r="J1" s="23"/>
    </row>
    <row r="2" spans="1:16" ht="18" customHeight="1" x14ac:dyDescent="0.3">
      <c r="A2" s="2" t="s">
        <v>0</v>
      </c>
    </row>
    <row r="3" spans="1:16" ht="18" customHeight="1" x14ac:dyDescent="0.3">
      <c r="A3" s="24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5" spans="1:16" x14ac:dyDescent="0.25">
      <c r="A5" s="3" t="s">
        <v>2</v>
      </c>
      <c r="B5" s="3" t="s">
        <v>3</v>
      </c>
      <c r="C5" s="3" t="s">
        <v>130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</row>
    <row r="6" spans="1:16" x14ac:dyDescent="0.25">
      <c r="A6" s="4"/>
      <c r="B6" s="4" t="s">
        <v>16</v>
      </c>
      <c r="C6" s="5">
        <f>SUM(C7:C14)</f>
        <v>142935.19</v>
      </c>
      <c r="D6" s="5">
        <f>SUM(D7:D14)</f>
        <v>171900.9</v>
      </c>
      <c r="E6" s="5">
        <f t="shared" ref="E6:L6" si="0">SUM(E7:E14)</f>
        <v>374940</v>
      </c>
      <c r="F6" s="5">
        <f t="shared" si="0"/>
        <v>179500</v>
      </c>
      <c r="G6" s="5">
        <f t="shared" si="0"/>
        <v>188500</v>
      </c>
      <c r="H6" s="5">
        <f>SUM(H7:H14)</f>
        <v>368500</v>
      </c>
      <c r="I6" s="5">
        <f t="shared" si="0"/>
        <v>146500</v>
      </c>
      <c r="J6" s="5">
        <f t="shared" si="0"/>
        <v>156500</v>
      </c>
      <c r="K6" s="5">
        <f>SUM(K7:K14)</f>
        <v>168500</v>
      </c>
      <c r="L6" s="5">
        <f t="shared" si="0"/>
        <v>446500</v>
      </c>
      <c r="M6" s="5">
        <f>SUM(M7:M14)</f>
        <v>366500</v>
      </c>
      <c r="N6" s="5">
        <f>SUM(N7:N14)</f>
        <v>146500</v>
      </c>
      <c r="O6" s="5">
        <f>SUM(C6:N6)</f>
        <v>2857276.09</v>
      </c>
    </row>
    <row r="7" spans="1:16" x14ac:dyDescent="0.25">
      <c r="A7" s="6" t="s">
        <v>17</v>
      </c>
      <c r="B7" s="6" t="s">
        <v>18</v>
      </c>
      <c r="C7" s="7">
        <v>111730.19</v>
      </c>
      <c r="D7" s="7">
        <v>26400.9</v>
      </c>
      <c r="E7" s="7">
        <v>130000</v>
      </c>
      <c r="F7" s="7">
        <v>130000</v>
      </c>
      <c r="G7" s="7">
        <v>130000</v>
      </c>
      <c r="H7" s="7">
        <v>130000</v>
      </c>
      <c r="I7" s="7">
        <v>130000</v>
      </c>
      <c r="J7" s="7">
        <v>130000</v>
      </c>
      <c r="K7" s="7">
        <v>130000</v>
      </c>
      <c r="L7" s="7">
        <v>130000</v>
      </c>
      <c r="M7" s="7">
        <v>130000</v>
      </c>
      <c r="N7" s="7">
        <v>130000</v>
      </c>
      <c r="O7" s="7">
        <f>SUM(C7:N7)</f>
        <v>1438131.0899999999</v>
      </c>
      <c r="P7" s="10"/>
    </row>
    <row r="8" spans="1:16" x14ac:dyDescent="0.25">
      <c r="A8" s="6" t="s">
        <v>19</v>
      </c>
      <c r="B8" s="6" t="s">
        <v>20</v>
      </c>
      <c r="C8" s="7">
        <v>1560</v>
      </c>
      <c r="D8" s="7">
        <v>133000</v>
      </c>
      <c r="E8" s="7">
        <f>217000-1560</f>
        <v>215440</v>
      </c>
      <c r="F8" s="7"/>
      <c r="G8" s="7"/>
      <c r="H8" s="7"/>
      <c r="I8" s="7"/>
      <c r="J8" s="7"/>
      <c r="K8" s="7"/>
      <c r="L8" s="7"/>
      <c r="M8" s="7"/>
      <c r="N8" s="7"/>
      <c r="O8" s="7">
        <f t="shared" ref="O8:O14" si="1">SUM(C8:N8)</f>
        <v>350000</v>
      </c>
    </row>
    <row r="9" spans="1:16" x14ac:dyDescent="0.25">
      <c r="A9" s="6" t="s">
        <v>21</v>
      </c>
      <c r="B9" s="6" t="s">
        <v>22</v>
      </c>
      <c r="C9" s="7">
        <v>3179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>
        <f t="shared" si="1"/>
        <v>3179</v>
      </c>
    </row>
    <row r="10" spans="1:16" x14ac:dyDescent="0.25">
      <c r="A10" s="6" t="s">
        <v>132</v>
      </c>
      <c r="B10" s="6" t="s">
        <v>133</v>
      </c>
      <c r="C10" s="7"/>
      <c r="D10" s="7">
        <v>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>
        <f t="shared" si="1"/>
        <v>0</v>
      </c>
    </row>
    <row r="11" spans="1:16" s="11" customFormat="1" x14ac:dyDescent="0.25">
      <c r="A11" s="6" t="s">
        <v>144</v>
      </c>
      <c r="B11" s="6" t="s">
        <v>145</v>
      </c>
      <c r="C11" s="7"/>
      <c r="D11" s="7"/>
      <c r="E11" s="7"/>
      <c r="F11" s="7"/>
      <c r="G11" s="7"/>
      <c r="H11" s="7">
        <v>200000</v>
      </c>
      <c r="I11" s="7"/>
      <c r="J11" s="7"/>
      <c r="K11" s="7"/>
      <c r="L11" s="7"/>
      <c r="M11" s="7">
        <v>200000</v>
      </c>
      <c r="N11" s="7"/>
      <c r="O11" s="7">
        <f t="shared" si="1"/>
        <v>400000</v>
      </c>
    </row>
    <row r="12" spans="1:16" s="1" customFormat="1" x14ac:dyDescent="0.25">
      <c r="A12" s="6" t="s">
        <v>138</v>
      </c>
      <c r="B12" s="6" t="s">
        <v>139</v>
      </c>
      <c r="C12" s="7"/>
      <c r="D12" s="7"/>
      <c r="E12" s="7"/>
      <c r="F12" s="7"/>
      <c r="G12" s="7"/>
      <c r="H12" s="7"/>
      <c r="I12" s="7"/>
      <c r="J12" s="7"/>
      <c r="K12" s="7"/>
      <c r="L12" s="7">
        <v>280000</v>
      </c>
      <c r="M12" s="7"/>
      <c r="N12" s="7"/>
      <c r="O12" s="7">
        <f t="shared" si="1"/>
        <v>280000</v>
      </c>
    </row>
    <row r="13" spans="1:16" x14ac:dyDescent="0.25">
      <c r="A13" s="6" t="s">
        <v>23</v>
      </c>
      <c r="B13" s="6" t="s">
        <v>24</v>
      </c>
      <c r="C13" s="7">
        <v>25100</v>
      </c>
      <c r="D13" s="7">
        <v>10500</v>
      </c>
      <c r="E13" s="7">
        <v>16500</v>
      </c>
      <c r="F13" s="7">
        <v>16500</v>
      </c>
      <c r="G13" s="7">
        <v>18500</v>
      </c>
      <c r="H13" s="7">
        <v>16500</v>
      </c>
      <c r="I13" s="7">
        <v>16500</v>
      </c>
      <c r="J13" s="7">
        <v>16500</v>
      </c>
      <c r="K13" s="7">
        <v>16500</v>
      </c>
      <c r="L13" s="7">
        <v>16500</v>
      </c>
      <c r="M13" s="7">
        <v>16500</v>
      </c>
      <c r="N13" s="7">
        <v>16500</v>
      </c>
      <c r="O13" s="7">
        <f t="shared" si="1"/>
        <v>202600</v>
      </c>
    </row>
    <row r="14" spans="1:16" x14ac:dyDescent="0.25">
      <c r="A14" s="6" t="s">
        <v>25</v>
      </c>
      <c r="B14" s="6" t="s">
        <v>26</v>
      </c>
      <c r="C14" s="7">
        <v>1366</v>
      </c>
      <c r="D14" s="7">
        <v>2000</v>
      </c>
      <c r="E14" s="7">
        <v>13000</v>
      </c>
      <c r="F14" s="7">
        <v>33000</v>
      </c>
      <c r="G14" s="7">
        <v>40000</v>
      </c>
      <c r="H14" s="7">
        <v>22000</v>
      </c>
      <c r="I14" s="7"/>
      <c r="J14" s="7">
        <v>10000</v>
      </c>
      <c r="K14" s="7">
        <v>22000</v>
      </c>
      <c r="L14" s="7">
        <v>20000</v>
      </c>
      <c r="M14" s="7">
        <v>20000</v>
      </c>
      <c r="N14" s="7">
        <v>0</v>
      </c>
      <c r="O14" s="7">
        <f t="shared" si="1"/>
        <v>183366</v>
      </c>
    </row>
    <row r="15" spans="1:16" x14ac:dyDescent="0.25">
      <c r="A15" s="4"/>
      <c r="B15" s="4" t="s">
        <v>27</v>
      </c>
      <c r="C15" s="5">
        <f>SUM(C16:C24)</f>
        <v>1981883.24</v>
      </c>
      <c r="D15" s="5">
        <f t="shared" ref="D15:N15" si="2">SUM(D16:D24)</f>
        <v>230000</v>
      </c>
      <c r="E15" s="5">
        <f t="shared" si="2"/>
        <v>165000</v>
      </c>
      <c r="F15" s="5">
        <f t="shared" si="2"/>
        <v>65000</v>
      </c>
      <c r="G15" s="5">
        <f t="shared" si="2"/>
        <v>145000</v>
      </c>
      <c r="H15" s="5">
        <f t="shared" si="2"/>
        <v>387000</v>
      </c>
      <c r="I15" s="5">
        <f t="shared" si="2"/>
        <v>15000</v>
      </c>
      <c r="J15" s="5">
        <f t="shared" si="2"/>
        <v>37000</v>
      </c>
      <c r="K15" s="5">
        <f t="shared" si="2"/>
        <v>135000</v>
      </c>
      <c r="L15" s="5">
        <f t="shared" si="2"/>
        <v>95000</v>
      </c>
      <c r="M15" s="5">
        <f t="shared" si="2"/>
        <v>90000</v>
      </c>
      <c r="N15" s="5">
        <f t="shared" si="2"/>
        <v>556000</v>
      </c>
      <c r="O15" s="5">
        <f>SUM(C15:N15)</f>
        <v>3901883.24</v>
      </c>
    </row>
    <row r="16" spans="1:16" s="11" customFormat="1" x14ac:dyDescent="0.25">
      <c r="A16" s="12" t="s">
        <v>147</v>
      </c>
      <c r="B16" s="12" t="s">
        <v>146</v>
      </c>
      <c r="C16" s="5"/>
      <c r="D16" s="5"/>
      <c r="E16" s="5"/>
      <c r="F16" s="13"/>
      <c r="G16" s="5"/>
      <c r="H16" s="5"/>
      <c r="I16" s="5"/>
      <c r="J16" s="5"/>
      <c r="K16" s="5"/>
      <c r="L16" s="5"/>
      <c r="M16" s="5"/>
      <c r="N16" s="5"/>
      <c r="O16" s="7">
        <f>SUM(C16:N16)</f>
        <v>0</v>
      </c>
    </row>
    <row r="17" spans="1:15" x14ac:dyDescent="0.25">
      <c r="A17" s="6" t="s">
        <v>28</v>
      </c>
      <c r="B17" s="6" t="s">
        <v>29</v>
      </c>
      <c r="C17" s="7">
        <v>92883.24</v>
      </c>
      <c r="D17" s="7"/>
      <c r="E17" s="7"/>
      <c r="F17" s="7"/>
      <c r="G17" s="7">
        <v>80000</v>
      </c>
      <c r="H17" s="7"/>
      <c r="I17" s="7"/>
      <c r="J17" s="7"/>
      <c r="K17" s="7">
        <v>80000</v>
      </c>
      <c r="L17" s="7"/>
      <c r="M17" s="7"/>
      <c r="N17" s="7"/>
      <c r="O17" s="7">
        <f>SUM(C17:N17)</f>
        <v>252883.24</v>
      </c>
    </row>
    <row r="18" spans="1:15" s="1" customFormat="1" x14ac:dyDescent="0.25">
      <c r="A18" s="6" t="s">
        <v>142</v>
      </c>
      <c r="B18" s="6" t="s">
        <v>143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516000</v>
      </c>
      <c r="O18" s="7">
        <f>SUM(C18:N18)</f>
        <v>516000</v>
      </c>
    </row>
    <row r="19" spans="1:15" x14ac:dyDescent="0.25">
      <c r="A19" s="6" t="s">
        <v>30</v>
      </c>
      <c r="B19" s="6" t="s">
        <v>31</v>
      </c>
      <c r="C19" s="7"/>
      <c r="D19" s="7">
        <v>30000</v>
      </c>
      <c r="E19" s="7"/>
      <c r="F19" s="7"/>
      <c r="G19" s="7"/>
      <c r="H19" s="7">
        <v>30000</v>
      </c>
      <c r="I19" s="7"/>
      <c r="J19" s="7"/>
      <c r="K19" s="7"/>
      <c r="L19" s="7">
        <v>30000</v>
      </c>
      <c r="M19" s="7"/>
      <c r="N19" s="7"/>
      <c r="O19" s="7">
        <f t="shared" ref="O19:O24" si="3">SUM(C19:N19)</f>
        <v>90000</v>
      </c>
    </row>
    <row r="20" spans="1:15" x14ac:dyDescent="0.25">
      <c r="A20" s="6" t="s">
        <v>134</v>
      </c>
      <c r="B20" s="6" t="s">
        <v>135</v>
      </c>
      <c r="C20" s="7"/>
      <c r="D20" s="7"/>
      <c r="E20" s="7"/>
      <c r="F20" s="7"/>
      <c r="G20" s="7"/>
      <c r="H20" s="7">
        <v>200000</v>
      </c>
      <c r="I20" s="7"/>
      <c r="J20" s="7"/>
      <c r="K20" s="7"/>
      <c r="L20" s="7"/>
      <c r="M20" s="7"/>
      <c r="N20" s="7"/>
      <c r="O20" s="7">
        <f t="shared" si="3"/>
        <v>200000</v>
      </c>
    </row>
    <row r="21" spans="1:15" x14ac:dyDescent="0.25">
      <c r="A21" s="6" t="s">
        <v>136</v>
      </c>
      <c r="B21" s="6" t="s">
        <v>137</v>
      </c>
      <c r="C21" s="7"/>
      <c r="D21" s="7">
        <v>15000</v>
      </c>
      <c r="E21" s="7">
        <v>15000</v>
      </c>
      <c r="F21" s="7">
        <v>15000</v>
      </c>
      <c r="G21" s="7">
        <v>15000</v>
      </c>
      <c r="H21" s="7">
        <v>60000</v>
      </c>
      <c r="I21" s="7">
        <v>15000</v>
      </c>
      <c r="J21" s="7">
        <v>15000</v>
      </c>
      <c r="K21" s="7">
        <v>15000</v>
      </c>
      <c r="L21" s="7">
        <v>15000</v>
      </c>
      <c r="M21" s="7">
        <v>15000</v>
      </c>
      <c r="N21" s="7">
        <v>15000</v>
      </c>
      <c r="O21" s="7">
        <f>SUM(C21:N21)</f>
        <v>210000</v>
      </c>
    </row>
    <row r="22" spans="1:15" s="11" customFormat="1" x14ac:dyDescent="0.25">
      <c r="A22" s="6" t="s">
        <v>148</v>
      </c>
      <c r="B22" s="6" t="s">
        <v>149</v>
      </c>
      <c r="C22" s="7"/>
      <c r="D22" s="7">
        <v>10000</v>
      </c>
      <c r="E22" s="7"/>
      <c r="F22" s="7"/>
      <c r="G22" s="7"/>
      <c r="H22" s="7">
        <v>43000</v>
      </c>
      <c r="I22" s="7"/>
      <c r="J22" s="7">
        <v>22000</v>
      </c>
      <c r="K22" s="7">
        <v>40000</v>
      </c>
      <c r="L22" s="7">
        <v>25000</v>
      </c>
      <c r="M22" s="7">
        <v>25000</v>
      </c>
      <c r="N22" s="7">
        <v>25000</v>
      </c>
      <c r="O22" s="7">
        <f>SUM(C22:N22)</f>
        <v>190000</v>
      </c>
    </row>
    <row r="23" spans="1:15" x14ac:dyDescent="0.25">
      <c r="A23" s="6" t="s">
        <v>32</v>
      </c>
      <c r="B23" s="6" t="s">
        <v>33</v>
      </c>
      <c r="C23" s="7">
        <v>939000</v>
      </c>
      <c r="D23" s="7"/>
      <c r="E23" s="7">
        <v>50000</v>
      </c>
      <c r="F23" s="7">
        <v>50000</v>
      </c>
      <c r="G23" s="7">
        <v>50000</v>
      </c>
      <c r="H23" s="7"/>
      <c r="I23" s="7"/>
      <c r="J23" s="7"/>
      <c r="K23" s="7"/>
      <c r="L23" s="7"/>
      <c r="M23" s="7"/>
      <c r="N23" s="7"/>
      <c r="O23" s="7">
        <f t="shared" si="3"/>
        <v>1089000</v>
      </c>
    </row>
    <row r="24" spans="1:15" x14ac:dyDescent="0.25">
      <c r="A24" s="6" t="s">
        <v>34</v>
      </c>
      <c r="B24" s="6" t="s">
        <v>35</v>
      </c>
      <c r="C24" s="7">
        <v>950000</v>
      </c>
      <c r="D24" s="7">
        <v>175000</v>
      </c>
      <c r="E24" s="7">
        <v>100000</v>
      </c>
      <c r="F24" s="7"/>
      <c r="G24" s="7"/>
      <c r="H24" s="7">
        <v>54000</v>
      </c>
      <c r="I24" s="7"/>
      <c r="J24" s="7"/>
      <c r="K24" s="7"/>
      <c r="L24" s="7">
        <v>25000</v>
      </c>
      <c r="M24" s="7">
        <v>50000</v>
      </c>
      <c r="N24" s="7">
        <v>0</v>
      </c>
      <c r="O24" s="7">
        <f t="shared" si="3"/>
        <v>1354000</v>
      </c>
    </row>
    <row r="25" spans="1:15" x14ac:dyDescent="0.25">
      <c r="A25" s="8"/>
      <c r="B25" s="8" t="s">
        <v>36</v>
      </c>
      <c r="C25" s="9">
        <f t="shared" ref="C25:N25" si="4">C15+C6</f>
        <v>2124818.4300000002</v>
      </c>
      <c r="D25" s="9">
        <f t="shared" si="4"/>
        <v>401900.9</v>
      </c>
      <c r="E25" s="9">
        <f t="shared" si="4"/>
        <v>539940</v>
      </c>
      <c r="F25" s="9">
        <f t="shared" si="4"/>
        <v>244500</v>
      </c>
      <c r="G25" s="9">
        <f t="shared" si="4"/>
        <v>333500</v>
      </c>
      <c r="H25" s="9">
        <f t="shared" si="4"/>
        <v>755500</v>
      </c>
      <c r="I25" s="9">
        <f t="shared" si="4"/>
        <v>161500</v>
      </c>
      <c r="J25" s="9">
        <f t="shared" si="4"/>
        <v>193500</v>
      </c>
      <c r="K25" s="9">
        <f t="shared" si="4"/>
        <v>303500</v>
      </c>
      <c r="L25" s="9">
        <f t="shared" si="4"/>
        <v>541500</v>
      </c>
      <c r="M25" s="9">
        <f t="shared" si="4"/>
        <v>456500</v>
      </c>
      <c r="N25" s="9">
        <f t="shared" si="4"/>
        <v>702500</v>
      </c>
      <c r="O25" s="9">
        <f>O15+O6</f>
        <v>6759159.3300000001</v>
      </c>
    </row>
    <row r="26" spans="1:15" x14ac:dyDescent="0.25">
      <c r="A26" s="4"/>
      <c r="B26" s="4" t="s">
        <v>37</v>
      </c>
      <c r="C26" s="5">
        <f>SUM(C27:C34)</f>
        <v>47886.07</v>
      </c>
      <c r="D26" s="5">
        <f t="shared" ref="D26:N26" si="5">SUM(D27:D34)</f>
        <v>25500</v>
      </c>
      <c r="E26" s="5">
        <f t="shared" si="5"/>
        <v>32500</v>
      </c>
      <c r="F26" s="5">
        <f t="shared" si="5"/>
        <v>47500</v>
      </c>
      <c r="G26" s="5">
        <f t="shared" si="5"/>
        <v>68500</v>
      </c>
      <c r="H26" s="5">
        <f t="shared" si="5"/>
        <v>65500</v>
      </c>
      <c r="I26" s="5">
        <f t="shared" si="5"/>
        <v>22500</v>
      </c>
      <c r="J26" s="5">
        <f t="shared" si="5"/>
        <v>42497</v>
      </c>
      <c r="K26" s="5">
        <f t="shared" si="5"/>
        <v>56500</v>
      </c>
      <c r="L26" s="5">
        <f>SUM(L27:L34)</f>
        <v>77500</v>
      </c>
      <c r="M26" s="5">
        <f t="shared" si="5"/>
        <v>38500</v>
      </c>
      <c r="N26" s="5">
        <f t="shared" si="5"/>
        <v>12500</v>
      </c>
      <c r="O26" s="5">
        <f>SUM(C26:N26)</f>
        <v>537383.07000000007</v>
      </c>
    </row>
    <row r="27" spans="1:15" x14ac:dyDescent="0.25">
      <c r="A27" s="6" t="s">
        <v>38</v>
      </c>
      <c r="B27" s="6" t="s">
        <v>39</v>
      </c>
      <c r="C27" s="7"/>
      <c r="D27" s="7">
        <v>3000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>
        <f>SUM(C27:N27)</f>
        <v>3000</v>
      </c>
    </row>
    <row r="28" spans="1:15" x14ac:dyDescent="0.25">
      <c r="A28" s="6" t="s">
        <v>40</v>
      </c>
      <c r="B28" s="6" t="s">
        <v>41</v>
      </c>
      <c r="C28" s="7">
        <v>2164.4299999999998</v>
      </c>
      <c r="D28" s="7">
        <v>10000</v>
      </c>
      <c r="E28" s="7">
        <v>20000</v>
      </c>
      <c r="F28" s="7">
        <v>25000</v>
      </c>
      <c r="G28" s="7">
        <v>45000</v>
      </c>
      <c r="H28" s="7">
        <v>40000</v>
      </c>
      <c r="I28" s="7"/>
      <c r="J28" s="7">
        <v>20000</v>
      </c>
      <c r="K28" s="7">
        <v>30000</v>
      </c>
      <c r="L28" s="7">
        <v>30000</v>
      </c>
      <c r="M28" s="7"/>
      <c r="N28" s="7"/>
      <c r="O28" s="7">
        <f>SUM(C28:N28)</f>
        <v>222164.43</v>
      </c>
    </row>
    <row r="29" spans="1:15" x14ac:dyDescent="0.25">
      <c r="A29" s="6" t="s">
        <v>42</v>
      </c>
      <c r="B29" s="6" t="s">
        <v>43</v>
      </c>
      <c r="C29" s="7">
        <v>26000</v>
      </c>
      <c r="D29" s="7"/>
      <c r="E29" s="7"/>
      <c r="F29" s="7"/>
      <c r="G29" s="7"/>
      <c r="H29" s="7"/>
      <c r="I29" s="7"/>
      <c r="J29" s="7"/>
      <c r="K29" s="7"/>
      <c r="L29" s="7"/>
      <c r="M29" s="7">
        <v>26000</v>
      </c>
      <c r="N29" s="7"/>
      <c r="O29" s="7">
        <f t="shared" ref="O29:O72" si="6">SUM(C29:N29)</f>
        <v>52000</v>
      </c>
    </row>
    <row r="30" spans="1:15" s="19" customFormat="1" x14ac:dyDescent="0.25">
      <c r="A30" s="6" t="s">
        <v>160</v>
      </c>
      <c r="B30" s="6" t="s">
        <v>158</v>
      </c>
      <c r="C30" s="7"/>
      <c r="D30" s="7"/>
      <c r="E30" s="7"/>
      <c r="F30" s="7"/>
      <c r="G30" s="7"/>
      <c r="H30" s="7"/>
      <c r="I30" s="7"/>
      <c r="J30" s="7"/>
      <c r="K30" s="7"/>
      <c r="L30" s="7">
        <v>35000</v>
      </c>
      <c r="M30" s="7"/>
      <c r="N30" s="7"/>
      <c r="O30" s="7">
        <f t="shared" si="6"/>
        <v>35000</v>
      </c>
    </row>
    <row r="31" spans="1:15" x14ac:dyDescent="0.25">
      <c r="A31" s="6" t="s">
        <v>44</v>
      </c>
      <c r="B31" s="6" t="s">
        <v>45</v>
      </c>
      <c r="C31" s="7">
        <v>2003</v>
      </c>
      <c r="D31" s="7"/>
      <c r="E31" s="7"/>
      <c r="F31" s="7">
        <v>10000</v>
      </c>
      <c r="G31" s="7">
        <v>10000</v>
      </c>
      <c r="H31" s="7">
        <v>10000</v>
      </c>
      <c r="I31" s="7">
        <v>10000</v>
      </c>
      <c r="J31" s="7">
        <f>10000-2003</f>
        <v>7997</v>
      </c>
      <c r="K31" s="7"/>
      <c r="L31" s="7"/>
      <c r="M31" s="7"/>
      <c r="N31" s="7"/>
      <c r="O31" s="7">
        <f t="shared" si="6"/>
        <v>50000</v>
      </c>
    </row>
    <row r="32" spans="1:15" x14ac:dyDescent="0.25">
      <c r="A32" s="6" t="s">
        <v>46</v>
      </c>
      <c r="B32" s="6" t="s">
        <v>47</v>
      </c>
      <c r="C32" s="7">
        <v>222.79</v>
      </c>
      <c r="D32" s="7"/>
      <c r="E32" s="7"/>
      <c r="F32" s="7"/>
      <c r="G32" s="7">
        <v>1000</v>
      </c>
      <c r="H32" s="7">
        <v>3000</v>
      </c>
      <c r="I32" s="7"/>
      <c r="J32" s="7">
        <v>2000</v>
      </c>
      <c r="K32" s="7">
        <v>14000</v>
      </c>
      <c r="L32" s="7"/>
      <c r="M32" s="7"/>
      <c r="N32" s="7"/>
      <c r="O32" s="7">
        <f t="shared" si="6"/>
        <v>20222.79</v>
      </c>
    </row>
    <row r="33" spans="1:15" x14ac:dyDescent="0.25">
      <c r="A33" s="6" t="s">
        <v>48</v>
      </c>
      <c r="B33" s="6" t="s">
        <v>49</v>
      </c>
      <c r="C33" s="7">
        <v>17291.25</v>
      </c>
      <c r="D33" s="7">
        <v>12500</v>
      </c>
      <c r="E33" s="7">
        <v>12500</v>
      </c>
      <c r="F33" s="7">
        <v>12500</v>
      </c>
      <c r="G33" s="7">
        <v>12500</v>
      </c>
      <c r="H33" s="7">
        <v>12500</v>
      </c>
      <c r="I33" s="7">
        <v>12500</v>
      </c>
      <c r="J33" s="7">
        <v>12500</v>
      </c>
      <c r="K33" s="7">
        <v>12500</v>
      </c>
      <c r="L33" s="7">
        <v>12500</v>
      </c>
      <c r="M33" s="7">
        <v>12500</v>
      </c>
      <c r="N33" s="7">
        <v>12500</v>
      </c>
      <c r="O33" s="7">
        <f t="shared" si="6"/>
        <v>154791.25</v>
      </c>
    </row>
    <row r="34" spans="1:15" x14ac:dyDescent="0.25">
      <c r="A34" s="6" t="s">
        <v>50</v>
      </c>
      <c r="B34" s="6" t="s">
        <v>51</v>
      </c>
      <c r="C34" s="7">
        <v>204.6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>
        <f t="shared" si="6"/>
        <v>204.6</v>
      </c>
    </row>
    <row r="35" spans="1:15" x14ac:dyDescent="0.25">
      <c r="A35" s="4"/>
      <c r="B35" s="4" t="s">
        <v>52</v>
      </c>
      <c r="C35" s="5">
        <f>SUM(C36:C43)</f>
        <v>211473.15</v>
      </c>
      <c r="D35" s="5">
        <f t="shared" ref="D35:N35" si="7">SUM(D36:D43)</f>
        <v>188673.8</v>
      </c>
      <c r="E35" s="5">
        <f t="shared" si="7"/>
        <v>248739.8</v>
      </c>
      <c r="F35" s="5">
        <f t="shared" si="7"/>
        <v>255677.8</v>
      </c>
      <c r="G35" s="5">
        <f t="shared" si="7"/>
        <v>248256.8</v>
      </c>
      <c r="H35" s="5">
        <f t="shared" si="7"/>
        <v>281242</v>
      </c>
      <c r="I35" s="5">
        <f t="shared" si="7"/>
        <v>248261.8</v>
      </c>
      <c r="J35" s="5">
        <f t="shared" si="7"/>
        <v>248264.8</v>
      </c>
      <c r="K35" s="5">
        <f t="shared" si="7"/>
        <v>244614.8</v>
      </c>
      <c r="L35" s="5">
        <f t="shared" si="7"/>
        <v>248739.8</v>
      </c>
      <c r="M35" s="5">
        <f t="shared" si="7"/>
        <v>248739.8</v>
      </c>
      <c r="N35" s="5">
        <f t="shared" si="7"/>
        <v>248739.8</v>
      </c>
      <c r="O35" s="5">
        <f>SUM(C35:N35)</f>
        <v>2921424.1499999994</v>
      </c>
    </row>
    <row r="36" spans="1:15" x14ac:dyDescent="0.25">
      <c r="A36" s="6" t="s">
        <v>53</v>
      </c>
      <c r="B36" s="6" t="s">
        <v>54</v>
      </c>
      <c r="C36" s="7">
        <v>147266.68</v>
      </c>
      <c r="D36" s="7">
        <v>142533</v>
      </c>
      <c r="E36" s="7">
        <v>190000</v>
      </c>
      <c r="F36" s="7">
        <v>190000</v>
      </c>
      <c r="G36" s="7">
        <v>190000</v>
      </c>
      <c r="H36" s="7">
        <v>250000</v>
      </c>
      <c r="I36" s="7">
        <v>190000</v>
      </c>
      <c r="J36" s="7">
        <v>190000</v>
      </c>
      <c r="K36" s="7">
        <v>190000</v>
      </c>
      <c r="L36" s="7">
        <v>190000</v>
      </c>
      <c r="M36" s="7">
        <v>190000</v>
      </c>
      <c r="N36" s="7">
        <v>190000</v>
      </c>
      <c r="O36" s="7">
        <f t="shared" si="6"/>
        <v>2249799.6799999997</v>
      </c>
    </row>
    <row r="37" spans="1:15" x14ac:dyDescent="0.25">
      <c r="A37" s="6" t="s">
        <v>55</v>
      </c>
      <c r="B37" s="6" t="s">
        <v>56</v>
      </c>
      <c r="C37" s="7">
        <v>17672</v>
      </c>
      <c r="D37" s="7">
        <v>17104</v>
      </c>
      <c r="E37" s="7">
        <v>22800</v>
      </c>
      <c r="F37" s="7">
        <v>22800</v>
      </c>
      <c r="G37" s="7">
        <v>22800</v>
      </c>
      <c r="H37" s="7"/>
      <c r="I37" s="7">
        <v>22800</v>
      </c>
      <c r="J37" s="7">
        <v>22800</v>
      </c>
      <c r="K37" s="7">
        <v>22800</v>
      </c>
      <c r="L37" s="7">
        <v>22800</v>
      </c>
      <c r="M37" s="7">
        <v>22800</v>
      </c>
      <c r="N37" s="7">
        <v>22800</v>
      </c>
      <c r="O37" s="7">
        <f t="shared" si="6"/>
        <v>239976</v>
      </c>
    </row>
    <row r="38" spans="1:15" x14ac:dyDescent="0.25">
      <c r="A38" s="6" t="s">
        <v>57</v>
      </c>
      <c r="B38" s="6" t="s">
        <v>58</v>
      </c>
      <c r="C38" s="7">
        <v>1658.3</v>
      </c>
      <c r="D38" s="7">
        <v>1600</v>
      </c>
      <c r="E38" s="7">
        <v>1600</v>
      </c>
      <c r="F38" s="7">
        <v>1600</v>
      </c>
      <c r="G38" s="7">
        <v>1600</v>
      </c>
      <c r="H38" s="7">
        <v>600</v>
      </c>
      <c r="I38" s="7">
        <v>1600</v>
      </c>
      <c r="J38" s="7">
        <v>1600</v>
      </c>
      <c r="K38" s="7">
        <v>1600</v>
      </c>
      <c r="L38" s="7">
        <v>1600</v>
      </c>
      <c r="M38" s="7">
        <v>1600</v>
      </c>
      <c r="N38" s="7">
        <v>1600</v>
      </c>
      <c r="O38" s="7">
        <f t="shared" si="6"/>
        <v>18258.3</v>
      </c>
    </row>
    <row r="39" spans="1:15" x14ac:dyDescent="0.25">
      <c r="A39" s="6" t="s">
        <v>59</v>
      </c>
      <c r="B39" s="6" t="s">
        <v>60</v>
      </c>
      <c r="C39" s="7">
        <v>10800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>
        <f t="shared" si="6"/>
        <v>10800</v>
      </c>
    </row>
    <row r="40" spans="1:15" x14ac:dyDescent="0.25">
      <c r="A40" s="6" t="s">
        <v>61</v>
      </c>
      <c r="B40" s="6" t="s">
        <v>62</v>
      </c>
      <c r="C40" s="7">
        <v>20764.599999999999</v>
      </c>
      <c r="D40" s="7">
        <v>20097</v>
      </c>
      <c r="E40" s="7">
        <v>27000</v>
      </c>
      <c r="F40" s="7">
        <v>27000</v>
      </c>
      <c r="G40" s="7">
        <v>27000</v>
      </c>
      <c r="H40" s="7">
        <v>27000</v>
      </c>
      <c r="I40" s="7">
        <v>27000</v>
      </c>
      <c r="J40" s="7">
        <v>27000</v>
      </c>
      <c r="K40" s="7">
        <v>27000</v>
      </c>
      <c r="L40" s="7">
        <v>27000</v>
      </c>
      <c r="M40" s="7">
        <v>27000</v>
      </c>
      <c r="N40" s="7">
        <v>27000</v>
      </c>
      <c r="O40" s="7">
        <f t="shared" si="6"/>
        <v>310861.59999999998</v>
      </c>
    </row>
    <row r="41" spans="1:15" x14ac:dyDescent="0.25">
      <c r="A41" s="6" t="s">
        <v>63</v>
      </c>
      <c r="B41" s="6" t="s">
        <v>64</v>
      </c>
      <c r="C41" s="7">
        <v>2725.57</v>
      </c>
      <c r="D41" s="7">
        <v>3214.7999999999997</v>
      </c>
      <c r="E41" s="7">
        <v>3214.7999999999997</v>
      </c>
      <c r="F41" s="7">
        <v>3214.7999999999997</v>
      </c>
      <c r="G41" s="7">
        <v>3214.7999999999997</v>
      </c>
      <c r="H41" s="7">
        <v>0</v>
      </c>
      <c r="I41" s="7">
        <v>3214.7999999999997</v>
      </c>
      <c r="J41" s="7">
        <v>3214.7999999999997</v>
      </c>
      <c r="K41" s="7">
        <v>3214.7999999999997</v>
      </c>
      <c r="L41" s="7">
        <v>3214.7999999999997</v>
      </c>
      <c r="M41" s="7">
        <v>3214.7999999999997</v>
      </c>
      <c r="N41" s="7">
        <v>3214.7999999999997</v>
      </c>
      <c r="O41" s="7">
        <f t="shared" si="6"/>
        <v>34873.57</v>
      </c>
    </row>
    <row r="42" spans="1:15" x14ac:dyDescent="0.25">
      <c r="A42" s="6" t="s">
        <v>65</v>
      </c>
      <c r="B42" s="6" t="s">
        <v>66</v>
      </c>
      <c r="C42" s="7">
        <v>9571</v>
      </c>
      <c r="D42" s="7">
        <v>4125</v>
      </c>
      <c r="E42" s="7">
        <v>4125</v>
      </c>
      <c r="F42" s="7">
        <v>11063</v>
      </c>
      <c r="G42" s="7">
        <v>3642</v>
      </c>
      <c r="H42" s="7">
        <v>3642</v>
      </c>
      <c r="I42" s="7">
        <v>3647</v>
      </c>
      <c r="J42" s="7">
        <v>3650</v>
      </c>
      <c r="K42" s="7"/>
      <c r="L42" s="7">
        <v>4125</v>
      </c>
      <c r="M42" s="7">
        <v>4125</v>
      </c>
      <c r="N42" s="7">
        <v>4125</v>
      </c>
      <c r="O42" s="7">
        <f t="shared" si="6"/>
        <v>55840</v>
      </c>
    </row>
    <row r="43" spans="1:15" x14ac:dyDescent="0.25">
      <c r="A43" s="6" t="s">
        <v>67</v>
      </c>
      <c r="B43" s="6" t="s">
        <v>68</v>
      </c>
      <c r="C43" s="7">
        <v>1015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>
        <f t="shared" si="6"/>
        <v>1015</v>
      </c>
    </row>
    <row r="44" spans="1:15" x14ac:dyDescent="0.25">
      <c r="A44" s="4"/>
      <c r="B44" s="4" t="s">
        <v>69</v>
      </c>
      <c r="C44" s="5">
        <f>SUM(C45:C72)</f>
        <v>131399.09999999998</v>
      </c>
      <c r="D44" s="5">
        <f t="shared" ref="D44:N44" si="8">SUM(D45:D72)</f>
        <v>231254.5</v>
      </c>
      <c r="E44" s="5">
        <f t="shared" si="8"/>
        <v>183546.83000000002</v>
      </c>
      <c r="F44" s="5">
        <f t="shared" si="8"/>
        <v>123660</v>
      </c>
      <c r="G44" s="5">
        <f t="shared" si="8"/>
        <v>134085</v>
      </c>
      <c r="H44" s="5">
        <f t="shared" si="8"/>
        <v>216109</v>
      </c>
      <c r="I44" s="5">
        <f t="shared" si="8"/>
        <v>93511</v>
      </c>
      <c r="J44" s="5">
        <f t="shared" si="8"/>
        <v>51594</v>
      </c>
      <c r="K44" s="5">
        <f t="shared" si="8"/>
        <v>73868.070000000007</v>
      </c>
      <c r="L44" s="5">
        <f t="shared" si="8"/>
        <v>119353</v>
      </c>
      <c r="M44" s="5">
        <f t="shared" si="8"/>
        <v>127327</v>
      </c>
      <c r="N44" s="5">
        <f t="shared" si="8"/>
        <v>80327</v>
      </c>
      <c r="O44" s="5">
        <f>SUM(C44:N44)</f>
        <v>1566034.5</v>
      </c>
    </row>
    <row r="45" spans="1:15" x14ac:dyDescent="0.25">
      <c r="A45" s="6" t="s">
        <v>70</v>
      </c>
      <c r="B45" s="6" t="s">
        <v>71</v>
      </c>
      <c r="C45" s="7">
        <v>22838.69</v>
      </c>
      <c r="D45" s="7">
        <v>20000</v>
      </c>
      <c r="E45" s="7">
        <v>15000</v>
      </c>
      <c r="F45" s="7">
        <v>15000</v>
      </c>
      <c r="G45" s="7">
        <v>10000</v>
      </c>
      <c r="H45" s="7">
        <v>5000</v>
      </c>
      <c r="I45" s="7">
        <v>50000</v>
      </c>
      <c r="J45" s="7"/>
      <c r="K45" s="7">
        <v>5000</v>
      </c>
      <c r="L45" s="7">
        <v>15000</v>
      </c>
      <c r="M45" s="7">
        <v>15000</v>
      </c>
      <c r="N45" s="7">
        <v>20000</v>
      </c>
      <c r="O45" s="7">
        <f t="shared" si="6"/>
        <v>192838.69</v>
      </c>
    </row>
    <row r="46" spans="1:15" x14ac:dyDescent="0.25">
      <c r="A46" s="6" t="s">
        <v>72</v>
      </c>
      <c r="B46" s="6" t="s">
        <v>73</v>
      </c>
      <c r="C46" s="7">
        <v>5193</v>
      </c>
      <c r="D46" s="7"/>
      <c r="E46" s="7"/>
      <c r="F46" s="7">
        <f>9000-193</f>
        <v>8807</v>
      </c>
      <c r="G46" s="7"/>
      <c r="H46" s="7"/>
      <c r="I46" s="7"/>
      <c r="J46" s="7"/>
      <c r="K46" s="7"/>
      <c r="L46" s="7"/>
      <c r="M46" s="7"/>
      <c r="N46" s="7"/>
      <c r="O46" s="7">
        <f t="shared" si="6"/>
        <v>14000</v>
      </c>
    </row>
    <row r="47" spans="1:15" x14ac:dyDescent="0.25">
      <c r="A47" s="6" t="s">
        <v>74</v>
      </c>
      <c r="B47" s="6" t="s">
        <v>75</v>
      </c>
      <c r="C47" s="7">
        <v>11031.58</v>
      </c>
      <c r="D47" s="7">
        <v>11032</v>
      </c>
      <c r="E47" s="7">
        <v>11032</v>
      </c>
      <c r="F47" s="7">
        <v>11032</v>
      </c>
      <c r="G47" s="7">
        <v>11032</v>
      </c>
      <c r="H47" s="7">
        <v>11032</v>
      </c>
      <c r="I47" s="7">
        <v>11032</v>
      </c>
      <c r="J47" s="7">
        <v>11032</v>
      </c>
      <c r="K47" s="7">
        <v>11032</v>
      </c>
      <c r="L47" s="7">
        <v>11032</v>
      </c>
      <c r="M47" s="7">
        <v>11032</v>
      </c>
      <c r="N47" s="7">
        <v>11032</v>
      </c>
      <c r="O47" s="7">
        <f t="shared" si="6"/>
        <v>132383.58000000002</v>
      </c>
    </row>
    <row r="48" spans="1:15" x14ac:dyDescent="0.25">
      <c r="A48" s="6" t="s">
        <v>76</v>
      </c>
      <c r="B48" s="6" t="s">
        <v>77</v>
      </c>
      <c r="C48" s="7">
        <v>5625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>
        <f t="shared" si="6"/>
        <v>5625</v>
      </c>
    </row>
    <row r="49" spans="1:15" x14ac:dyDescent="0.25">
      <c r="A49" s="6" t="s">
        <v>78</v>
      </c>
      <c r="B49" s="6" t="s">
        <v>79</v>
      </c>
      <c r="C49" s="7">
        <v>9149.93</v>
      </c>
      <c r="D49" s="7">
        <v>5000</v>
      </c>
      <c r="E49" s="7">
        <v>5000</v>
      </c>
      <c r="F49" s="7">
        <v>5000</v>
      </c>
      <c r="G49" s="7">
        <v>5000</v>
      </c>
      <c r="H49" s="7">
        <v>8500</v>
      </c>
      <c r="I49" s="7">
        <v>5000</v>
      </c>
      <c r="J49" s="7">
        <v>5000</v>
      </c>
      <c r="K49" s="7">
        <f>11500-149.93</f>
        <v>11350.07</v>
      </c>
      <c r="L49" s="7">
        <v>6000</v>
      </c>
      <c r="M49" s="7">
        <v>6000</v>
      </c>
      <c r="N49" s="7">
        <v>6000</v>
      </c>
      <c r="O49" s="7">
        <f t="shared" si="6"/>
        <v>77000</v>
      </c>
    </row>
    <row r="50" spans="1:15" x14ac:dyDescent="0.25">
      <c r="A50" s="6" t="s">
        <v>80</v>
      </c>
      <c r="B50" s="6" t="s">
        <v>81</v>
      </c>
      <c r="C50" s="7">
        <v>6818.52</v>
      </c>
      <c r="D50" s="7">
        <v>22423</v>
      </c>
      <c r="E50" s="7">
        <v>27968</v>
      </c>
      <c r="F50" s="7">
        <v>3447</v>
      </c>
      <c r="G50" s="7">
        <v>3031</v>
      </c>
      <c r="H50" s="7">
        <v>8499</v>
      </c>
      <c r="I50" s="7">
        <v>1212</v>
      </c>
      <c r="J50" s="7">
        <v>1231</v>
      </c>
      <c r="K50" s="7">
        <v>1844</v>
      </c>
      <c r="L50" s="7">
        <v>10000</v>
      </c>
      <c r="M50" s="7"/>
      <c r="N50" s="7"/>
      <c r="O50" s="7">
        <f t="shared" si="6"/>
        <v>86473.52</v>
      </c>
    </row>
    <row r="51" spans="1:15" x14ac:dyDescent="0.25">
      <c r="A51" s="6" t="s">
        <v>82</v>
      </c>
      <c r="B51" s="6" t="s">
        <v>83</v>
      </c>
      <c r="C51" s="7">
        <v>531</v>
      </c>
      <c r="D51" s="7">
        <v>13832</v>
      </c>
      <c r="E51" s="7">
        <v>1355</v>
      </c>
      <c r="F51" s="7">
        <v>6432</v>
      </c>
      <c r="G51" s="7"/>
      <c r="H51" s="7"/>
      <c r="I51" s="7">
        <v>531</v>
      </c>
      <c r="J51" s="7"/>
      <c r="K51" s="7"/>
      <c r="L51" s="7">
        <v>10000</v>
      </c>
      <c r="M51" s="7"/>
      <c r="N51" s="7"/>
      <c r="O51" s="7">
        <f t="shared" si="6"/>
        <v>32681</v>
      </c>
    </row>
    <row r="52" spans="1:15" s="1" customFormat="1" x14ac:dyDescent="0.25">
      <c r="A52" s="6" t="s">
        <v>140</v>
      </c>
      <c r="B52" s="6" t="s">
        <v>141</v>
      </c>
      <c r="C52" s="7"/>
      <c r="D52" s="7"/>
      <c r="E52" s="7">
        <v>13134</v>
      </c>
      <c r="F52" s="7"/>
      <c r="G52" s="7"/>
      <c r="H52" s="7"/>
      <c r="I52" s="7"/>
      <c r="J52" s="7"/>
      <c r="K52" s="7"/>
      <c r="L52" s="7">
        <v>11866</v>
      </c>
      <c r="M52" s="7"/>
      <c r="N52" s="7"/>
      <c r="O52" s="7">
        <f t="shared" si="6"/>
        <v>25000</v>
      </c>
    </row>
    <row r="53" spans="1:15" x14ac:dyDescent="0.25">
      <c r="A53" s="6" t="s">
        <v>84</v>
      </c>
      <c r="B53" s="6" t="s">
        <v>85</v>
      </c>
      <c r="C53" s="7">
        <v>4042.17</v>
      </c>
      <c r="D53" s="7">
        <v>12000</v>
      </c>
      <c r="E53" s="7">
        <f>11000-42.17</f>
        <v>10957.83</v>
      </c>
      <c r="F53" s="7"/>
      <c r="G53" s="7"/>
      <c r="H53" s="7">
        <v>10000</v>
      </c>
      <c r="I53" s="7"/>
      <c r="J53" s="7">
        <v>8000</v>
      </c>
      <c r="K53" s="7"/>
      <c r="L53" s="7">
        <v>10000</v>
      </c>
      <c r="M53" s="7">
        <v>10000</v>
      </c>
      <c r="N53" s="7">
        <v>10000</v>
      </c>
      <c r="O53" s="7">
        <f t="shared" si="6"/>
        <v>75000</v>
      </c>
    </row>
    <row r="54" spans="1:15" x14ac:dyDescent="0.25">
      <c r="A54" s="6" t="s">
        <v>86</v>
      </c>
      <c r="B54" s="6" t="s">
        <v>87</v>
      </c>
      <c r="C54" s="7">
        <v>17700</v>
      </c>
      <c r="D54" s="7"/>
      <c r="E54" s="7">
        <v>40000</v>
      </c>
      <c r="F54" s="7"/>
      <c r="G54" s="7"/>
      <c r="H54" s="7"/>
      <c r="I54" s="7"/>
      <c r="J54" s="7"/>
      <c r="K54" s="7"/>
      <c r="L54" s="7"/>
      <c r="M54" s="7"/>
      <c r="N54" s="7"/>
      <c r="O54" s="7">
        <f t="shared" si="6"/>
        <v>57700</v>
      </c>
    </row>
    <row r="55" spans="1:15" x14ac:dyDescent="0.25">
      <c r="A55" s="6" t="s">
        <v>88</v>
      </c>
      <c r="B55" s="6" t="s">
        <v>89</v>
      </c>
      <c r="C55" s="7">
        <v>12720.4</v>
      </c>
      <c r="D55" s="7">
        <v>15000</v>
      </c>
      <c r="E55" s="7">
        <v>15000</v>
      </c>
      <c r="F55" s="7">
        <v>15000</v>
      </c>
      <c r="G55" s="7">
        <v>15000</v>
      </c>
      <c r="H55" s="7">
        <v>15000</v>
      </c>
      <c r="I55" s="7">
        <v>10000</v>
      </c>
      <c r="J55" s="7"/>
      <c r="K55" s="7">
        <v>10000</v>
      </c>
      <c r="L55" s="7">
        <v>15000</v>
      </c>
      <c r="M55" s="7">
        <v>10000</v>
      </c>
      <c r="N55" s="7">
        <v>10000</v>
      </c>
      <c r="O55" s="7">
        <f t="shared" si="6"/>
        <v>142720.4</v>
      </c>
    </row>
    <row r="56" spans="1:15" x14ac:dyDescent="0.25">
      <c r="A56" s="6" t="s">
        <v>90</v>
      </c>
      <c r="B56" s="6" t="s">
        <v>91</v>
      </c>
      <c r="C56" s="7">
        <v>1383.9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>
        <f t="shared" si="6"/>
        <v>1383.9</v>
      </c>
    </row>
    <row r="57" spans="1:15" x14ac:dyDescent="0.25">
      <c r="A57" s="6" t="s">
        <v>92</v>
      </c>
      <c r="B57" s="6" t="s">
        <v>93</v>
      </c>
      <c r="C57" s="7"/>
      <c r="D57" s="7">
        <v>6009.5</v>
      </c>
      <c r="E57" s="7">
        <v>1565</v>
      </c>
      <c r="F57" s="7">
        <v>641</v>
      </c>
      <c r="G57" s="7">
        <v>1682</v>
      </c>
      <c r="H57" s="7">
        <v>4503</v>
      </c>
      <c r="I57" s="7"/>
      <c r="J57" s="7">
        <v>1874</v>
      </c>
      <c r="K57" s="7">
        <v>2852</v>
      </c>
      <c r="L57" s="7">
        <v>3500</v>
      </c>
      <c r="M57" s="7">
        <v>3500</v>
      </c>
      <c r="N57" s="7">
        <v>3500</v>
      </c>
      <c r="O57" s="7">
        <f t="shared" si="6"/>
        <v>29626.5</v>
      </c>
    </row>
    <row r="58" spans="1:15" x14ac:dyDescent="0.25">
      <c r="A58" s="6" t="s">
        <v>94</v>
      </c>
      <c r="B58" s="6" t="s">
        <v>95</v>
      </c>
      <c r="C58" s="7">
        <v>1816.81</v>
      </c>
      <c r="D58" s="7">
        <v>1758</v>
      </c>
      <c r="E58" s="7">
        <v>2287</v>
      </c>
      <c r="F58" s="7">
        <v>1758</v>
      </c>
      <c r="G58" s="7">
        <v>1758</v>
      </c>
      <c r="H58" s="7">
        <v>7208</v>
      </c>
      <c r="I58" s="7"/>
      <c r="J58" s="7"/>
      <c r="K58" s="7">
        <v>5450</v>
      </c>
      <c r="L58" s="7">
        <v>1758</v>
      </c>
      <c r="M58" s="7">
        <v>1758</v>
      </c>
      <c r="N58" s="7">
        <v>1758</v>
      </c>
      <c r="O58" s="7">
        <f t="shared" si="6"/>
        <v>27309.809999999998</v>
      </c>
    </row>
    <row r="59" spans="1:15" x14ac:dyDescent="0.25">
      <c r="A59" s="6" t="s">
        <v>96</v>
      </c>
      <c r="B59" s="6" t="s">
        <v>97</v>
      </c>
      <c r="C59" s="7">
        <v>1908.27</v>
      </c>
      <c r="D59" s="7">
        <v>1403</v>
      </c>
      <c r="E59" s="7">
        <v>3675</v>
      </c>
      <c r="F59" s="7">
        <v>861</v>
      </c>
      <c r="G59" s="7">
        <v>2128</v>
      </c>
      <c r="H59" s="7">
        <v>1380</v>
      </c>
      <c r="I59" s="7">
        <v>1349</v>
      </c>
      <c r="J59" s="7">
        <v>1239</v>
      </c>
      <c r="K59" s="7">
        <v>647</v>
      </c>
      <c r="L59" s="7">
        <v>1000</v>
      </c>
      <c r="M59" s="7">
        <v>1000</v>
      </c>
      <c r="N59" s="7">
        <v>1000</v>
      </c>
      <c r="O59" s="7">
        <f t="shared" si="6"/>
        <v>17590.27</v>
      </c>
    </row>
    <row r="60" spans="1:15" x14ac:dyDescent="0.25">
      <c r="A60" s="6" t="s">
        <v>98</v>
      </c>
      <c r="B60" s="6" t="s">
        <v>99</v>
      </c>
      <c r="C60" s="7">
        <v>1367.86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>
        <f t="shared" si="6"/>
        <v>1367.86</v>
      </c>
    </row>
    <row r="61" spans="1:15" x14ac:dyDescent="0.25">
      <c r="A61" s="6" t="s">
        <v>100</v>
      </c>
      <c r="B61" s="6" t="s">
        <v>101</v>
      </c>
      <c r="C61" s="7">
        <v>11616.06</v>
      </c>
      <c r="D61" s="7">
        <v>15742</v>
      </c>
      <c r="E61" s="7"/>
      <c r="F61" s="7"/>
      <c r="G61" s="7"/>
      <c r="H61" s="7"/>
      <c r="I61" s="7"/>
      <c r="J61" s="7"/>
      <c r="K61" s="7"/>
      <c r="L61" s="7">
        <v>1500</v>
      </c>
      <c r="M61" s="7">
        <v>1500</v>
      </c>
      <c r="N61" s="7">
        <v>1500</v>
      </c>
      <c r="O61" s="7">
        <f t="shared" si="6"/>
        <v>31858.059999999998</v>
      </c>
    </row>
    <row r="62" spans="1:15" x14ac:dyDescent="0.25">
      <c r="A62" s="6" t="s">
        <v>102</v>
      </c>
      <c r="B62" s="6" t="s">
        <v>103</v>
      </c>
      <c r="C62" s="7">
        <v>856.72</v>
      </c>
      <c r="D62" s="7">
        <v>763</v>
      </c>
      <c r="E62" s="7">
        <v>763</v>
      </c>
      <c r="F62" s="7">
        <v>763</v>
      </c>
      <c r="G62" s="7">
        <v>763</v>
      </c>
      <c r="H62" s="7">
        <v>763</v>
      </c>
      <c r="I62" s="7">
        <v>789</v>
      </c>
      <c r="J62" s="7">
        <v>789</v>
      </c>
      <c r="K62" s="7">
        <v>789</v>
      </c>
      <c r="L62" s="7">
        <v>763</v>
      </c>
      <c r="M62" s="7">
        <v>763</v>
      </c>
      <c r="N62" s="7">
        <v>763</v>
      </c>
      <c r="O62" s="7">
        <f t="shared" si="6"/>
        <v>9327.7200000000012</v>
      </c>
    </row>
    <row r="63" spans="1:15" s="11" customFormat="1" x14ac:dyDescent="0.25">
      <c r="A63" s="6" t="s">
        <v>150</v>
      </c>
      <c r="B63" s="6" t="s">
        <v>159</v>
      </c>
      <c r="C63" s="7"/>
      <c r="D63" s="7"/>
      <c r="E63" s="7"/>
      <c r="F63" s="7">
        <v>30000</v>
      </c>
      <c r="G63" s="7"/>
      <c r="H63" s="7"/>
      <c r="I63" s="7"/>
      <c r="J63" s="7"/>
      <c r="K63" s="7"/>
      <c r="L63" s="7"/>
      <c r="M63" s="7"/>
      <c r="N63" s="7"/>
      <c r="O63" s="7">
        <f t="shared" si="6"/>
        <v>30000</v>
      </c>
    </row>
    <row r="64" spans="1:15" x14ac:dyDescent="0.25">
      <c r="A64" s="6" t="s">
        <v>104</v>
      </c>
      <c r="B64" s="6" t="s">
        <v>105</v>
      </c>
      <c r="C64" s="7"/>
      <c r="D64" s="7">
        <v>85000</v>
      </c>
      <c r="E64" s="7"/>
      <c r="F64" s="7"/>
      <c r="G64" s="7">
        <v>40000</v>
      </c>
      <c r="H64" s="7"/>
      <c r="I64" s="7"/>
      <c r="J64" s="7"/>
      <c r="K64" s="7"/>
      <c r="L64" s="7"/>
      <c r="M64" s="7">
        <v>50000</v>
      </c>
      <c r="N64" s="7"/>
      <c r="O64" s="7">
        <f t="shared" si="6"/>
        <v>175000</v>
      </c>
    </row>
    <row r="65" spans="1:15" x14ac:dyDescent="0.25">
      <c r="A65" s="6" t="s">
        <v>106</v>
      </c>
      <c r="B65" s="6" t="s">
        <v>107</v>
      </c>
      <c r="C65" s="7">
        <v>1400</v>
      </c>
      <c r="D65" s="7">
        <v>1900</v>
      </c>
      <c r="E65" s="7">
        <v>1200</v>
      </c>
      <c r="F65" s="7">
        <v>4200</v>
      </c>
      <c r="G65" s="7">
        <v>600</v>
      </c>
      <c r="H65" s="7">
        <v>1800</v>
      </c>
      <c r="I65" s="7"/>
      <c r="J65" s="7">
        <v>4000</v>
      </c>
      <c r="K65" s="7">
        <v>1800</v>
      </c>
      <c r="L65" s="7">
        <v>2000</v>
      </c>
      <c r="M65" s="7"/>
      <c r="N65" s="7"/>
      <c r="O65" s="7">
        <f t="shared" si="6"/>
        <v>18900</v>
      </c>
    </row>
    <row r="66" spans="1:15" x14ac:dyDescent="0.25">
      <c r="A66" s="6" t="s">
        <v>108</v>
      </c>
      <c r="B66" s="6" t="s">
        <v>109</v>
      </c>
      <c r="C66" s="7">
        <v>6094</v>
      </c>
      <c r="D66" s="7">
        <v>6094</v>
      </c>
      <c r="E66" s="7">
        <v>6094</v>
      </c>
      <c r="F66" s="7">
        <v>6094</v>
      </c>
      <c r="G66" s="7">
        <v>6094</v>
      </c>
      <c r="H66" s="7">
        <v>6094</v>
      </c>
      <c r="I66" s="7">
        <v>6094</v>
      </c>
      <c r="J66" s="7">
        <v>11029</v>
      </c>
      <c r="K66" s="7">
        <v>12757</v>
      </c>
      <c r="L66" s="7">
        <v>6094</v>
      </c>
      <c r="M66" s="7">
        <v>6094</v>
      </c>
      <c r="N66" s="7">
        <v>6094</v>
      </c>
      <c r="O66" s="7">
        <f t="shared" si="6"/>
        <v>84726</v>
      </c>
    </row>
    <row r="67" spans="1:15" x14ac:dyDescent="0.25">
      <c r="A67" s="6" t="s">
        <v>110</v>
      </c>
      <c r="B67" s="6" t="s">
        <v>111</v>
      </c>
      <c r="C67" s="7">
        <v>85</v>
      </c>
      <c r="D67" s="7"/>
      <c r="E67" s="7">
        <v>16689</v>
      </c>
      <c r="F67" s="7">
        <v>5698</v>
      </c>
      <c r="G67" s="7">
        <v>27171</v>
      </c>
      <c r="H67" s="7">
        <v>721</v>
      </c>
      <c r="I67" s="7"/>
      <c r="J67" s="7">
        <v>1853</v>
      </c>
      <c r="K67" s="7">
        <v>2558</v>
      </c>
      <c r="L67" s="7">
        <v>4160</v>
      </c>
      <c r="M67" s="7"/>
      <c r="N67" s="7"/>
      <c r="O67" s="7">
        <f t="shared" si="6"/>
        <v>58935</v>
      </c>
    </row>
    <row r="68" spans="1:15" x14ac:dyDescent="0.25">
      <c r="A68" s="6" t="s">
        <v>112</v>
      </c>
      <c r="B68" s="6" t="s">
        <v>113</v>
      </c>
      <c r="C68" s="7">
        <v>76</v>
      </c>
      <c r="D68" s="7">
        <v>8278</v>
      </c>
      <c r="E68" s="7">
        <v>1098</v>
      </c>
      <c r="F68" s="7">
        <v>1000</v>
      </c>
      <c r="G68" s="7"/>
      <c r="H68" s="7">
        <v>1512</v>
      </c>
      <c r="I68" s="7">
        <v>2036</v>
      </c>
      <c r="J68" s="7"/>
      <c r="K68" s="7"/>
      <c r="L68" s="7">
        <v>1000</v>
      </c>
      <c r="M68" s="7">
        <v>5000</v>
      </c>
      <c r="N68" s="7"/>
      <c r="O68" s="7">
        <f t="shared" si="6"/>
        <v>20000</v>
      </c>
    </row>
    <row r="69" spans="1:15" s="11" customFormat="1" x14ac:dyDescent="0.25">
      <c r="A69" s="6" t="s">
        <v>151</v>
      </c>
      <c r="B69" s="6" t="s">
        <v>152</v>
      </c>
      <c r="C69" s="7"/>
      <c r="D69" s="7"/>
      <c r="E69" s="7"/>
      <c r="F69" s="7"/>
      <c r="G69" s="7"/>
      <c r="H69" s="7">
        <v>125000</v>
      </c>
      <c r="I69" s="7"/>
      <c r="J69" s="7"/>
      <c r="K69" s="7"/>
      <c r="L69" s="7"/>
      <c r="M69" s="7"/>
      <c r="N69" s="7"/>
      <c r="O69" s="7">
        <f t="shared" si="6"/>
        <v>125000</v>
      </c>
    </row>
    <row r="70" spans="1:15" x14ac:dyDescent="0.25">
      <c r="A70" s="6" t="s">
        <v>114</v>
      </c>
      <c r="B70" s="6" t="s">
        <v>115</v>
      </c>
      <c r="C70" s="7">
        <v>718.27</v>
      </c>
      <c r="D70" s="7">
        <v>800</v>
      </c>
      <c r="E70" s="7">
        <v>800</v>
      </c>
      <c r="F70" s="7">
        <v>800</v>
      </c>
      <c r="G70" s="7">
        <v>800</v>
      </c>
      <c r="H70" s="7">
        <v>800</v>
      </c>
      <c r="I70" s="7">
        <v>800</v>
      </c>
      <c r="J70" s="7">
        <v>800</v>
      </c>
      <c r="K70" s="7">
        <v>800</v>
      </c>
      <c r="L70" s="7">
        <v>800</v>
      </c>
      <c r="M70" s="7">
        <v>800</v>
      </c>
      <c r="N70" s="7">
        <v>800</v>
      </c>
      <c r="O70" s="7">
        <f t="shared" si="6"/>
        <v>9518.27</v>
      </c>
    </row>
    <row r="71" spans="1:15" x14ac:dyDescent="0.25">
      <c r="A71" s="6" t="s">
        <v>116</v>
      </c>
      <c r="B71" s="6" t="s">
        <v>117</v>
      </c>
      <c r="C71" s="7">
        <v>4131.92</v>
      </c>
      <c r="D71" s="7">
        <v>3909</v>
      </c>
      <c r="E71" s="7">
        <v>9469</v>
      </c>
      <c r="F71" s="7">
        <v>6757</v>
      </c>
      <c r="G71" s="7">
        <v>6099</v>
      </c>
      <c r="H71" s="7">
        <v>7882</v>
      </c>
      <c r="I71" s="7">
        <v>4298</v>
      </c>
      <c r="J71" s="7">
        <v>4377</v>
      </c>
      <c r="K71" s="7">
        <v>5433</v>
      </c>
      <c r="L71" s="7">
        <v>4880</v>
      </c>
      <c r="M71" s="7">
        <v>4880</v>
      </c>
      <c r="N71" s="7">
        <v>4880</v>
      </c>
      <c r="O71" s="7">
        <f t="shared" si="6"/>
        <v>66995.92</v>
      </c>
    </row>
    <row r="72" spans="1:15" x14ac:dyDescent="0.25">
      <c r="A72" s="6" t="s">
        <v>118</v>
      </c>
      <c r="B72" s="6" t="s">
        <v>119</v>
      </c>
      <c r="C72" s="7">
        <v>4294</v>
      </c>
      <c r="D72" s="7">
        <v>311</v>
      </c>
      <c r="E72" s="7">
        <v>460</v>
      </c>
      <c r="F72" s="7">
        <v>370</v>
      </c>
      <c r="G72" s="7">
        <v>2927</v>
      </c>
      <c r="H72" s="7">
        <v>415</v>
      </c>
      <c r="I72" s="7">
        <v>370</v>
      </c>
      <c r="J72" s="7">
        <v>370</v>
      </c>
      <c r="K72" s="7">
        <v>1556</v>
      </c>
      <c r="L72" s="7">
        <v>3000</v>
      </c>
      <c r="M72" s="7"/>
      <c r="N72" s="7">
        <v>3000</v>
      </c>
      <c r="O72" s="7">
        <f t="shared" si="6"/>
        <v>17073</v>
      </c>
    </row>
    <row r="73" spans="1:15" x14ac:dyDescent="0.25">
      <c r="A73" s="8"/>
      <c r="B73" s="8" t="s">
        <v>120</v>
      </c>
      <c r="C73" s="9">
        <f>SUM(C26+C35+C44)</f>
        <v>390758.31999999995</v>
      </c>
      <c r="D73" s="9">
        <f t="shared" ref="D73:N73" si="9">SUM(D26+D35+D44)</f>
        <v>445428.3</v>
      </c>
      <c r="E73" s="9">
        <f t="shared" si="9"/>
        <v>464786.63</v>
      </c>
      <c r="F73" s="9">
        <f t="shared" si="9"/>
        <v>426837.8</v>
      </c>
      <c r="G73" s="9">
        <f t="shared" si="9"/>
        <v>450841.8</v>
      </c>
      <c r="H73" s="9">
        <f t="shared" si="9"/>
        <v>562851</v>
      </c>
      <c r="I73" s="9">
        <f t="shared" si="9"/>
        <v>364272.8</v>
      </c>
      <c r="J73" s="9">
        <f t="shared" si="9"/>
        <v>342355.8</v>
      </c>
      <c r="K73" s="9">
        <f t="shared" si="9"/>
        <v>374982.87</v>
      </c>
      <c r="L73" s="9">
        <f t="shared" si="9"/>
        <v>445592.8</v>
      </c>
      <c r="M73" s="9">
        <f t="shared" si="9"/>
        <v>414566.8</v>
      </c>
      <c r="N73" s="9">
        <f t="shared" si="9"/>
        <v>341566.8</v>
      </c>
      <c r="O73" s="5">
        <f>SUM(C73:N73)</f>
        <v>5024841.72</v>
      </c>
    </row>
    <row r="74" spans="1:15" x14ac:dyDescent="0.25">
      <c r="A74" s="8"/>
      <c r="B74" s="8" t="s">
        <v>121</v>
      </c>
      <c r="C74" s="9">
        <f>C25-C73</f>
        <v>1734060.1100000003</v>
      </c>
      <c r="D74" s="9">
        <f t="shared" ref="D74:N74" si="10">D25-D73</f>
        <v>-43527.399999999965</v>
      </c>
      <c r="E74" s="9">
        <f t="shared" si="10"/>
        <v>75153.37</v>
      </c>
      <c r="F74" s="9">
        <f t="shared" si="10"/>
        <v>-182337.8</v>
      </c>
      <c r="G74" s="9">
        <f t="shared" si="10"/>
        <v>-117341.79999999999</v>
      </c>
      <c r="H74" s="9">
        <f t="shared" si="10"/>
        <v>192649</v>
      </c>
      <c r="I74" s="9">
        <f t="shared" si="10"/>
        <v>-202772.8</v>
      </c>
      <c r="J74" s="9">
        <f t="shared" si="10"/>
        <v>-148855.79999999999</v>
      </c>
      <c r="K74" s="9">
        <f t="shared" si="10"/>
        <v>-71482.87</v>
      </c>
      <c r="L74" s="9">
        <f t="shared" si="10"/>
        <v>95907.200000000012</v>
      </c>
      <c r="M74" s="9">
        <f t="shared" si="10"/>
        <v>41933.200000000012</v>
      </c>
      <c r="N74" s="9">
        <f t="shared" si="10"/>
        <v>360933.2</v>
      </c>
      <c r="O74" s="14">
        <f>SUM(C74:N74)</f>
        <v>1734317.61</v>
      </c>
    </row>
    <row r="75" spans="1:15" x14ac:dyDescent="0.25">
      <c r="A75" s="4"/>
      <c r="B75" s="4" t="s">
        <v>122</v>
      </c>
      <c r="C75" s="5">
        <v>9886.61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>
        <f t="shared" ref="O73:O78" si="11">SUM(C75:N75)</f>
        <v>9886.61</v>
      </c>
    </row>
    <row r="76" spans="1:15" x14ac:dyDescent="0.25">
      <c r="A76" s="6" t="s">
        <v>123</v>
      </c>
      <c r="B76" s="6" t="s">
        <v>124</v>
      </c>
      <c r="C76" s="7">
        <v>2353.61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3">
        <f t="shared" si="11"/>
        <v>2353.61</v>
      </c>
    </row>
    <row r="77" spans="1:15" x14ac:dyDescent="0.25">
      <c r="A77" s="6" t="s">
        <v>125</v>
      </c>
      <c r="B77" s="6" t="s">
        <v>126</v>
      </c>
      <c r="C77" s="7">
        <v>7533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3">
        <f t="shared" si="11"/>
        <v>7533</v>
      </c>
    </row>
    <row r="78" spans="1:15" x14ac:dyDescent="0.25">
      <c r="A78" s="8"/>
      <c r="B78" s="8" t="s">
        <v>127</v>
      </c>
      <c r="C78" s="9">
        <v>-9886.61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5">
        <f t="shared" si="11"/>
        <v>-9886.61</v>
      </c>
    </row>
    <row r="79" spans="1:15" x14ac:dyDescent="0.25">
      <c r="A79" s="8"/>
      <c r="B79" s="8" t="s">
        <v>128</v>
      </c>
      <c r="C79" s="9">
        <f>C74+C78</f>
        <v>1724173.5000000002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20"/>
    </row>
    <row r="80" spans="1:15" x14ac:dyDescent="0.25">
      <c r="A80" s="8"/>
      <c r="B80" s="8" t="s">
        <v>129</v>
      </c>
      <c r="C80" s="9">
        <v>1724173.5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>
        <f>O74+O78</f>
        <v>1724431</v>
      </c>
    </row>
    <row r="81" spans="1:15" s="11" customFormat="1" x14ac:dyDescent="0.25">
      <c r="A81" s="16"/>
      <c r="B81" s="16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spans="1:15" s="11" customFormat="1" x14ac:dyDescent="0.25">
      <c r="A82" s="16"/>
      <c r="B82" s="16" t="s">
        <v>155</v>
      </c>
      <c r="C82" s="5">
        <f>SUM(C83:C110)</f>
        <v>0</v>
      </c>
      <c r="D82" s="5">
        <f t="shared" ref="D82" si="12">SUM(D83:D110)</f>
        <v>293000</v>
      </c>
      <c r="E82" s="5">
        <f t="shared" ref="E82" si="13">SUM(E83:E110)</f>
        <v>0</v>
      </c>
      <c r="F82" s="5">
        <f t="shared" ref="F82" si="14">SUM(F83:F110)</f>
        <v>0</v>
      </c>
      <c r="G82" s="5">
        <f t="shared" ref="G82" si="15">SUM(G83:G110)</f>
        <v>293000</v>
      </c>
      <c r="H82" s="5">
        <f t="shared" ref="H82" si="16">SUM(H83:H110)</f>
        <v>0</v>
      </c>
      <c r="I82" s="5">
        <f t="shared" ref="I82" si="17">SUM(I83:I110)</f>
        <v>0</v>
      </c>
      <c r="J82" s="5">
        <f t="shared" ref="J82" si="18">SUM(J83:J110)</f>
        <v>293000</v>
      </c>
      <c r="K82" s="5">
        <f t="shared" ref="K82" si="19">SUM(K83:K110)</f>
        <v>0</v>
      </c>
      <c r="L82" s="5">
        <f t="shared" ref="L82" si="20">SUM(L83:L110)</f>
        <v>0</v>
      </c>
      <c r="M82" s="5">
        <f t="shared" ref="M82" si="21">SUM(M83:M110)</f>
        <v>293000</v>
      </c>
      <c r="N82" s="5">
        <f t="shared" ref="N82" si="22">SUM(N83:N110)</f>
        <v>200000</v>
      </c>
      <c r="O82" s="5">
        <f>SUM(O83:O85)</f>
        <v>1372000</v>
      </c>
    </row>
    <row r="83" spans="1:15" x14ac:dyDescent="0.25">
      <c r="B83" t="s">
        <v>153</v>
      </c>
      <c r="D83" s="7">
        <v>145000</v>
      </c>
      <c r="G83" s="7">
        <v>145000</v>
      </c>
      <c r="J83" s="7">
        <v>145000</v>
      </c>
      <c r="M83" s="7">
        <v>145000</v>
      </c>
      <c r="O83" s="7">
        <f>SUM(C83:N83)</f>
        <v>580000</v>
      </c>
    </row>
    <row r="84" spans="1:15" x14ac:dyDescent="0.25">
      <c r="B84" s="15" t="s">
        <v>154</v>
      </c>
      <c r="D84" s="7">
        <v>148000</v>
      </c>
      <c r="E84" s="11"/>
      <c r="F84" s="11"/>
      <c r="G84" s="7">
        <v>148000</v>
      </c>
      <c r="H84" s="11"/>
      <c r="I84" s="11"/>
      <c r="J84" s="7">
        <v>148000</v>
      </c>
      <c r="K84" s="11"/>
      <c r="L84" s="11"/>
      <c r="M84" s="7">
        <v>148000</v>
      </c>
      <c r="N84" s="7"/>
      <c r="O84" s="7">
        <f>SUM(C84:N84)</f>
        <v>592000</v>
      </c>
    </row>
    <row r="85" spans="1:15" x14ac:dyDescent="0.25">
      <c r="B85" s="16" t="s">
        <v>157</v>
      </c>
      <c r="N85">
        <v>200000</v>
      </c>
      <c r="O85" s="7">
        <f>SUM(C85:N85)</f>
        <v>200000</v>
      </c>
    </row>
    <row r="87" spans="1:15" ht="15.75" thickBot="1" x14ac:dyDescent="0.3">
      <c r="N87" s="18" t="s">
        <v>156</v>
      </c>
      <c r="O87" s="21">
        <f>O80-O82</f>
        <v>352431</v>
      </c>
    </row>
    <row r="88" spans="1:15" ht="15.75" thickTop="1" x14ac:dyDescent="0.25"/>
  </sheetData>
  <mergeCells count="2">
    <mergeCell ref="A1:J1"/>
    <mergeCell ref="A3:J3"/>
  </mergeCells>
  <pageMargins left="0.75" right="0.75" top="0.75" bottom="0.5" header="0.5" footer="0.7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Reed, Robert</dc:creator>
  <cp:lastModifiedBy>Reed, Robert</cp:lastModifiedBy>
  <dcterms:created xsi:type="dcterms:W3CDTF">2024-02-13T05:44:07Z</dcterms:created>
  <dcterms:modified xsi:type="dcterms:W3CDTF">2024-03-11T22:02:41Z</dcterms:modified>
</cp:coreProperties>
</file>